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ownloads\Data PUPR Luwu 2022\dokumen\"/>
    </mc:Choice>
  </mc:AlternateContent>
  <xr:revisionPtr revIDLastSave="0" documentId="8_{FBB72302-4EE0-4612-8A51-F1F14B26B9FE}" xr6:coauthVersionLast="47" xr6:coauthVersionMax="47" xr10:uidLastSave="{00000000-0000-0000-0000-000000000000}"/>
  <bookViews>
    <workbookView xWindow="-110" yWindow="-110" windowWidth="25820" windowHeight="15500" xr2:uid="{A43EFA72-CBD1-40F4-A4E5-CA44FC41681D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5" i="1" l="1"/>
  <c r="G65" i="1"/>
  <c r="I64" i="1"/>
  <c r="K63" i="1"/>
  <c r="J63" i="1"/>
  <c r="I63" i="1"/>
  <c r="J62" i="1"/>
  <c r="K61" i="1"/>
  <c r="H61" i="1"/>
  <c r="G61" i="1"/>
  <c r="F61" i="1"/>
  <c r="E61" i="1"/>
  <c r="D61" i="1"/>
  <c r="C61" i="1"/>
  <c r="J60" i="1"/>
  <c r="I60" i="1"/>
  <c r="K59" i="1"/>
  <c r="J59" i="1"/>
  <c r="I59" i="1"/>
  <c r="H59" i="1"/>
  <c r="J56" i="1"/>
  <c r="H55" i="1" s="1"/>
  <c r="D56" i="1"/>
  <c r="C56" i="1"/>
  <c r="K55" i="1"/>
  <c r="J55" i="1"/>
  <c r="I55" i="1"/>
  <c r="K54" i="1"/>
  <c r="J54" i="1"/>
  <c r="K52" i="1"/>
  <c r="G51" i="1"/>
  <c r="F51" i="1"/>
  <c r="E51" i="1"/>
  <c r="H49" i="1"/>
  <c r="D49" i="1"/>
  <c r="C49" i="1"/>
  <c r="K48" i="1"/>
  <c r="G48" i="1"/>
  <c r="H67" i="1" s="1"/>
  <c r="H68" i="1" s="1"/>
  <c r="G47" i="1"/>
  <c r="G52" i="1" s="1"/>
  <c r="F47" i="1"/>
  <c r="F49" i="1" s="1"/>
  <c r="K44" i="1"/>
  <c r="K45" i="1" s="1"/>
  <c r="I44" i="1"/>
  <c r="J44" i="1" s="1"/>
  <c r="H44" i="1"/>
  <c r="G44" i="1"/>
  <c r="F44" i="1"/>
  <c r="H56" i="1" s="1"/>
  <c r="E44" i="1"/>
  <c r="E47" i="1" s="1"/>
  <c r="D44" i="1"/>
  <c r="G43" i="1"/>
  <c r="G45" i="1" s="1"/>
  <c r="F43" i="1"/>
  <c r="F45" i="1" s="1"/>
  <c r="E43" i="1"/>
  <c r="H42" i="1"/>
  <c r="G42" i="1"/>
  <c r="F42" i="1"/>
  <c r="I41" i="1"/>
  <c r="J39" i="1"/>
  <c r="J40" i="1" s="1"/>
  <c r="H39" i="1"/>
  <c r="H40" i="1" s="1"/>
  <c r="H41" i="1" s="1"/>
  <c r="J38" i="1"/>
  <c r="H38" i="1"/>
  <c r="K36" i="1"/>
  <c r="K37" i="1" s="1"/>
  <c r="I36" i="1"/>
  <c r="E36" i="1"/>
  <c r="D36" i="1"/>
  <c r="C36" i="1"/>
  <c r="J35" i="1"/>
  <c r="F35" i="1"/>
  <c r="J34" i="1"/>
  <c r="I34" i="1"/>
  <c r="F34" i="1"/>
  <c r="G34" i="1" s="1"/>
  <c r="K33" i="1"/>
  <c r="K34" i="1" s="1"/>
  <c r="F33" i="1"/>
  <c r="G33" i="1" s="1"/>
  <c r="I29" i="1"/>
  <c r="G27" i="1"/>
  <c r="G24" i="1"/>
  <c r="F24" i="1"/>
  <c r="E24" i="1"/>
  <c r="D24" i="1"/>
  <c r="C24" i="1"/>
  <c r="H22" i="1"/>
  <c r="H24" i="1" s="1"/>
  <c r="D18" i="1"/>
  <c r="C18" i="1"/>
  <c r="E17" i="1"/>
  <c r="E18" i="1" s="1"/>
  <c r="G16" i="1"/>
  <c r="G11" i="1"/>
  <c r="F11" i="1"/>
  <c r="E11" i="1"/>
  <c r="D11" i="1"/>
  <c r="C11" i="1"/>
  <c r="I56" i="1" l="1"/>
  <c r="H57" i="1"/>
  <c r="G56" i="1"/>
  <c r="G53" i="1"/>
  <c r="E49" i="1"/>
  <c r="E52" i="1"/>
  <c r="E56" i="1" s="1"/>
  <c r="G36" i="1"/>
  <c r="J30" i="1" s="1"/>
  <c r="I33" i="1"/>
  <c r="F17" i="1"/>
  <c r="F36" i="1"/>
  <c r="J33" i="1" s="1"/>
  <c r="G49" i="1"/>
  <c r="F52" i="1"/>
  <c r="F18" i="1" l="1"/>
  <c r="G17" i="1"/>
  <c r="G18" i="1" s="1"/>
  <c r="F56" i="1"/>
  <c r="F53" i="1"/>
  <c r="K38" i="1"/>
</calcChain>
</file>

<file path=xl/sharedStrings.xml><?xml version="1.0" encoding="utf-8"?>
<sst xmlns="http://schemas.openxmlformats.org/spreadsheetml/2006/main" count="94" uniqueCount="67">
  <si>
    <t>RKPD DINAS PEKERJAAN UMUM DAN PENATAAN RUANG</t>
  </si>
  <si>
    <t>KABUPATEN LUWU TA. 2021</t>
  </si>
  <si>
    <t>No</t>
  </si>
  <si>
    <t>URAIAN</t>
  </si>
  <si>
    <t>TAHUN</t>
  </si>
  <si>
    <t>2021</t>
  </si>
  <si>
    <t>Sumber Daya Air ( SDA )</t>
  </si>
  <si>
    <t>Irigasi Kabupaten Dalam Kondisi Baik</t>
  </si>
  <si>
    <t>Luas Irigasi Kabupaten Dalam Kondisi Baik(Ha)</t>
  </si>
  <si>
    <t>Luas Irigasi Kabupaten(Ha)</t>
  </si>
  <si>
    <t>Persentase (%)</t>
  </si>
  <si>
    <t xml:space="preserve">Rasio Jaringan Irigasi </t>
  </si>
  <si>
    <t>Jaringan Primer</t>
  </si>
  <si>
    <t>NA</t>
  </si>
  <si>
    <t>Jaringan Sekunder</t>
  </si>
  <si>
    <t>Jaringan tersier</t>
  </si>
  <si>
    <t>Total Panjang Jaringan irigasi(1+2+3)</t>
  </si>
  <si>
    <t>Luas Lahan Budidaya</t>
  </si>
  <si>
    <t>Air Minum</t>
  </si>
  <si>
    <t>Penduduk Berakses Air minum</t>
  </si>
  <si>
    <t>Jumlah Penduduk</t>
  </si>
  <si>
    <t>Persentase</t>
  </si>
  <si>
    <t>Rumah Tangga Dengan Akses Berkelanjutan Terhadap Air Minum Layak Perkotaan Dan Perdesaan</t>
  </si>
  <si>
    <t>Jumlah Penduduk Dengan Akses Terhadap Sumber air Minum Yang Terlindungi Dan Berkelanjutan</t>
  </si>
  <si>
    <t xml:space="preserve"> </t>
  </si>
  <si>
    <t>Air Limbah</t>
  </si>
  <si>
    <t>Persentase rumah tinggal Bersanitasi</t>
  </si>
  <si>
    <t>Fisik dilaksanakan oleh Dinas PERKIM</t>
  </si>
  <si>
    <t>Jalan</t>
  </si>
  <si>
    <t>4.1.4</t>
  </si>
  <si>
    <t>Panjang Jalan Dikabupaten Luwu</t>
  </si>
  <si>
    <t>Jalan Kabupaten(Km)</t>
  </si>
  <si>
    <t>Jalan Provinsi (Km)</t>
  </si>
  <si>
    <t>Jalan Nasional (Km)</t>
  </si>
  <si>
    <t>Total Panjang Jalan(Km)</t>
  </si>
  <si>
    <t xml:space="preserve">Jalan Kabupaten Menurut Kondisi </t>
  </si>
  <si>
    <t>Kondisi Baik</t>
  </si>
  <si>
    <t>Kondisi Sedang</t>
  </si>
  <si>
    <t>Kondisi Rusak Ringan</t>
  </si>
  <si>
    <t>Kondisi Rusak Berat</t>
  </si>
  <si>
    <t>Rasio Panjang Jalan Kondisi Baik</t>
  </si>
  <si>
    <t>Panjang Jalan Kondisi Mantap(Km)</t>
  </si>
  <si>
    <t>Panjang Jalan Seluruhnya(Km)</t>
  </si>
  <si>
    <t>Proporsi Panjang Jaringan Jalan Dalam Kondisi Mantap</t>
  </si>
  <si>
    <t>Panjang Jalan Dengan Jumlah Penduduk</t>
  </si>
  <si>
    <t>Jumlah Panjang Jalan(Km)</t>
  </si>
  <si>
    <t xml:space="preserve">Rasio </t>
  </si>
  <si>
    <t>Panjang Jalan Kabupaten Dalam Kondisi Baik(&gt;40 Km/Jam)</t>
  </si>
  <si>
    <t>Panjang Jalan Kabupaten Dalam Kondisi Baik (Km)</t>
  </si>
  <si>
    <t>Panjang Seluruh Jalan Kabupaten Didaerah Tersebut (Km)</t>
  </si>
  <si>
    <t>persentase</t>
  </si>
  <si>
    <t>Panjang Jalan Yang Memiliki Drainase/Saluran Pembuangan Air(Minimal 1,5 m)</t>
  </si>
  <si>
    <t>Panjang Jalan Yang Memiliki Drainase(Km)</t>
  </si>
  <si>
    <t>Penataan Ruang</t>
  </si>
  <si>
    <t>Ruang Terbuka hijau Per Satuan Luas Wilayah</t>
  </si>
  <si>
    <t>Luas Ruang Terbuka Hijau (Ha)</t>
  </si>
  <si>
    <t>Luas wilayah Ber HPL/HGB</t>
  </si>
  <si>
    <t>Rasio</t>
  </si>
  <si>
    <t>Bangunan Ber-IMB Per Satuan Bangunan</t>
  </si>
  <si>
    <t>Jumlah Bangunan Ber-IMB</t>
  </si>
  <si>
    <t xml:space="preserve">Jumlah Bangunan </t>
  </si>
  <si>
    <t>Belopa,  11 Februari 2022</t>
  </si>
  <si>
    <t>KEPALA DINAS PEKERJAAN UMUM DAN</t>
  </si>
  <si>
    <t>PENATAAN RUANG KAB. LUWU</t>
  </si>
  <si>
    <t>Ir. IKHSAN ASAAD, ST, MT</t>
  </si>
  <si>
    <t>PANGKAT : PEMBINA</t>
  </si>
  <si>
    <t>NIP. 19770912 200604 1 009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</si>
</sst>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_(* #,##0.0000_);_(* \(#,##0.0000\);_(* &quot;-&quot;??_);_(@_)"/>
    <numFmt numFmtId="166" formatCode="_(* #,##0.0_);_(* \(#,##0.0\);_(* &quot;-&quot;??_);_(@_)"/>
    <numFmt numFmtId="167" formatCode="_(* #,##0.000_);_(* \(#,##0.000\);_(* &quot;-&quot;??_);_(@_)"/>
    <numFmt numFmtId="168" formatCode="0.00000"/>
    <numFmt numFmtId="169" formatCode="_(* #,##0.000_);_(* \(#,##0.000\);_(* &quot;-&quot;???_);_(@_)"/>
    <numFmt numFmtId="170" formatCode="0.000%"/>
    <numFmt numFmtId="171" formatCode="_(* #,##0.00000_);_(* \(#,##0.0000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2"/>
      <color theme="1"/>
      <name val="Tahoma"/>
      <family val="2"/>
    </font>
    <font>
      <b/>
      <sz val="12"/>
      <color theme="1"/>
      <name val="Tahoma"/>
      <family val="2"/>
    </font>
    <font>
      <b/>
      <sz val="16"/>
      <color theme="1"/>
      <name val="Tahoma"/>
      <family val="2"/>
    </font>
    <font>
      <b/>
      <u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131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right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0" borderId="0" xfId="0" applyFont="1"/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/>
    </xf>
    <xf numFmtId="0" fontId="4" fillId="2" borderId="7" xfId="0" quotePrefix="1" applyFont="1" applyFill="1" applyBorder="1" applyAlignment="1">
      <alignment horizontal="center"/>
    </xf>
    <xf numFmtId="0" fontId="4" fillId="3" borderId="5" xfId="0" applyFont="1" applyFill="1" applyBorder="1" applyAlignment="1">
      <alignment vertical="center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4" fillId="0" borderId="5" xfId="0" applyFont="1" applyBorder="1" applyAlignment="1">
      <alignment vertical="center"/>
    </xf>
    <xf numFmtId="0" fontId="4" fillId="0" borderId="8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3" fillId="0" borderId="5" xfId="0" applyFont="1" applyBorder="1" applyAlignment="1">
      <alignment vertical="center"/>
    </xf>
    <xf numFmtId="43" fontId="3" fillId="0" borderId="6" xfId="1" applyFont="1" applyBorder="1" applyAlignment="1">
      <alignment vertical="center" wrapText="1"/>
    </xf>
    <xf numFmtId="164" fontId="3" fillId="0" borderId="6" xfId="1" applyNumberFormat="1" applyFont="1" applyBorder="1" applyAlignment="1">
      <alignment horizontal="right" vertical="center" wrapText="1"/>
    </xf>
    <xf numFmtId="164" fontId="3" fillId="0" borderId="7" xfId="1" applyNumberFormat="1" applyFont="1" applyBorder="1" applyAlignment="1">
      <alignment horizontal="right" vertical="center" wrapText="1"/>
    </xf>
    <xf numFmtId="43" fontId="4" fillId="0" borderId="6" xfId="1" applyFont="1" applyBorder="1" applyAlignment="1">
      <alignment vertical="center" wrapText="1"/>
    </xf>
    <xf numFmtId="10" fontId="4" fillId="0" borderId="6" xfId="1" applyNumberFormat="1" applyFont="1" applyBorder="1" applyAlignment="1">
      <alignment horizontal="right" vertical="center" wrapText="1"/>
    </xf>
    <xf numFmtId="10" fontId="4" fillId="0" borderId="7" xfId="1" applyNumberFormat="1" applyFont="1" applyBorder="1" applyAlignment="1">
      <alignment horizontal="right" vertical="center" wrapText="1"/>
    </xf>
    <xf numFmtId="43" fontId="4" fillId="0" borderId="8" xfId="1" applyFont="1" applyFill="1" applyBorder="1" applyAlignment="1">
      <alignment horizontal="left" vertical="center" wrapText="1"/>
    </xf>
    <xf numFmtId="43" fontId="4" fillId="0" borderId="9" xfId="1" applyFont="1" applyFill="1" applyBorder="1" applyAlignment="1">
      <alignment horizontal="left" vertical="center" wrapText="1"/>
    </xf>
    <xf numFmtId="43" fontId="4" fillId="0" borderId="7" xfId="1" applyFont="1" applyFill="1" applyBorder="1" applyAlignment="1">
      <alignment horizontal="left" vertical="center" wrapText="1"/>
    </xf>
    <xf numFmtId="43" fontId="3" fillId="0" borderId="6" xfId="1" applyFont="1" applyFill="1" applyBorder="1" applyAlignment="1">
      <alignment vertical="center" wrapText="1"/>
    </xf>
    <xf numFmtId="164" fontId="3" fillId="0" borderId="10" xfId="1" applyNumberFormat="1" applyFont="1" applyBorder="1" applyAlignment="1">
      <alignment horizontal="right" vertical="center" wrapText="1"/>
    </xf>
    <xf numFmtId="43" fontId="3" fillId="0" borderId="6" xfId="1" applyFont="1" applyBorder="1" applyAlignment="1">
      <alignment horizontal="right" vertical="center" wrapText="1"/>
    </xf>
    <xf numFmtId="43" fontId="4" fillId="0" borderId="6" xfId="1" applyFont="1" applyFill="1" applyBorder="1" applyAlignment="1">
      <alignment vertical="center" wrapText="1"/>
    </xf>
    <xf numFmtId="43" fontId="3" fillId="0" borderId="0" xfId="0" applyNumberFormat="1" applyFont="1"/>
    <xf numFmtId="10" fontId="4" fillId="0" borderId="10" xfId="1" applyNumberFormat="1" applyFont="1" applyBorder="1" applyAlignment="1">
      <alignment horizontal="right" vertical="center" wrapText="1"/>
    </xf>
    <xf numFmtId="43" fontId="4" fillId="0" borderId="8" xfId="1" applyFont="1" applyFill="1" applyBorder="1" applyAlignment="1">
      <alignment vertical="center" wrapText="1"/>
    </xf>
    <xf numFmtId="10" fontId="3" fillId="0" borderId="9" xfId="1" applyNumberFormat="1" applyFont="1" applyBorder="1" applyAlignment="1">
      <alignment horizontal="right" vertical="center" wrapText="1"/>
    </xf>
    <xf numFmtId="10" fontId="3" fillId="0" borderId="7" xfId="1" applyNumberFormat="1" applyFont="1" applyBorder="1" applyAlignment="1">
      <alignment horizontal="right" vertical="center" wrapText="1"/>
    </xf>
    <xf numFmtId="43" fontId="5" fillId="3" borderId="8" xfId="1" applyFont="1" applyFill="1" applyBorder="1" applyAlignment="1">
      <alignment horizontal="left" vertical="center" wrapText="1"/>
    </xf>
    <xf numFmtId="43" fontId="5" fillId="3" borderId="9" xfId="1" applyFont="1" applyFill="1" applyBorder="1" applyAlignment="1">
      <alignment horizontal="left" vertical="center" wrapText="1"/>
    </xf>
    <xf numFmtId="43" fontId="5" fillId="3" borderId="7" xfId="1" applyFont="1" applyFill="1" applyBorder="1" applyAlignment="1">
      <alignment horizontal="left" vertical="center" wrapText="1"/>
    </xf>
    <xf numFmtId="0" fontId="3" fillId="3" borderId="0" xfId="0" applyFont="1" applyFill="1"/>
    <xf numFmtId="164" fontId="3" fillId="0" borderId="6" xfId="1" quotePrefix="1" applyNumberFormat="1" applyFont="1" applyBorder="1" applyAlignment="1">
      <alignment horizontal="center" vertical="center" wrapText="1"/>
    </xf>
    <xf numFmtId="164" fontId="3" fillId="0" borderId="7" xfId="1" quotePrefix="1" applyNumberFormat="1" applyFont="1" applyBorder="1" applyAlignment="1">
      <alignment horizontal="center" vertical="center" wrapText="1"/>
    </xf>
    <xf numFmtId="164" fontId="3" fillId="0" borderId="0" xfId="0" applyNumberFormat="1" applyFont="1"/>
    <xf numFmtId="43" fontId="3" fillId="0" borderId="0" xfId="1" applyFont="1"/>
    <xf numFmtId="10" fontId="4" fillId="0" borderId="6" xfId="1" quotePrefix="1" applyNumberFormat="1" applyFont="1" applyBorder="1" applyAlignment="1">
      <alignment horizontal="center" vertical="center" wrapText="1"/>
    </xf>
    <xf numFmtId="10" fontId="4" fillId="0" borderId="7" xfId="2" quotePrefix="1" applyNumberFormat="1" applyFont="1" applyBorder="1" applyAlignment="1">
      <alignment horizontal="center" vertical="center" wrapText="1"/>
    </xf>
    <xf numFmtId="43" fontId="4" fillId="0" borderId="8" xfId="1" applyFont="1" applyBorder="1" applyAlignment="1">
      <alignment horizontal="left" vertical="center" wrapText="1"/>
    </xf>
    <xf numFmtId="43" fontId="4" fillId="0" borderId="9" xfId="1" applyFont="1" applyBorder="1" applyAlignment="1">
      <alignment horizontal="left" vertical="center" wrapText="1"/>
    </xf>
    <xf numFmtId="43" fontId="4" fillId="0" borderId="7" xfId="1" applyFont="1" applyBorder="1" applyAlignment="1">
      <alignment horizontal="left" vertical="center" wrapText="1"/>
    </xf>
    <xf numFmtId="10" fontId="3" fillId="0" borderId="6" xfId="1" applyNumberFormat="1" applyFont="1" applyBorder="1" applyAlignment="1">
      <alignment horizontal="right" vertical="center" wrapText="1"/>
    </xf>
    <xf numFmtId="43" fontId="3" fillId="0" borderId="10" xfId="1" quotePrefix="1" applyFont="1" applyBorder="1" applyAlignment="1">
      <alignment horizontal="center" vertical="center" wrapText="1"/>
    </xf>
    <xf numFmtId="43" fontId="3" fillId="0" borderId="8" xfId="1" applyFont="1" applyBorder="1" applyAlignment="1">
      <alignment vertical="center" wrapText="1"/>
    </xf>
    <xf numFmtId="43" fontId="3" fillId="0" borderId="9" xfId="1" applyFont="1" applyBorder="1" applyAlignment="1">
      <alignment horizontal="right" vertical="center" wrapText="1"/>
    </xf>
    <xf numFmtId="43" fontId="3" fillId="0" borderId="7" xfId="1" quotePrefix="1" applyFont="1" applyBorder="1" applyAlignment="1">
      <alignment horizontal="center" vertical="center" wrapText="1"/>
    </xf>
    <xf numFmtId="43" fontId="3" fillId="0" borderId="6" xfId="1" quotePrefix="1" applyFont="1" applyFill="1" applyBorder="1" applyAlignment="1">
      <alignment horizontal="center" vertical="center" wrapText="1"/>
    </xf>
    <xf numFmtId="43" fontId="3" fillId="0" borderId="7" xfId="1" quotePrefix="1" applyFont="1" applyFill="1" applyBorder="1" applyAlignment="1">
      <alignment horizontal="center" vertical="center" wrapText="1"/>
    </xf>
    <xf numFmtId="165" fontId="3" fillId="0" borderId="0" xfId="0" applyNumberFormat="1" applyFont="1"/>
    <xf numFmtId="166" fontId="3" fillId="0" borderId="6" xfId="1" applyNumberFormat="1" applyFont="1" applyBorder="1" applyAlignment="1">
      <alignment horizontal="right" vertical="center" wrapText="1"/>
    </xf>
    <xf numFmtId="166" fontId="3" fillId="0" borderId="6" xfId="1" applyNumberFormat="1" applyFont="1" applyFill="1" applyBorder="1" applyAlignment="1">
      <alignment horizontal="right" vertical="center" wrapText="1"/>
    </xf>
    <xf numFmtId="166" fontId="3" fillId="0" borderId="7" xfId="1" applyNumberFormat="1" applyFont="1" applyFill="1" applyBorder="1" applyAlignment="1">
      <alignment horizontal="right" vertical="center" wrapText="1"/>
    </xf>
    <xf numFmtId="0" fontId="4" fillId="0" borderId="11" xfId="0" applyFont="1" applyBorder="1" applyAlignment="1">
      <alignment vertical="center"/>
    </xf>
    <xf numFmtId="43" fontId="4" fillId="0" borderId="12" xfId="1" applyFont="1" applyBorder="1" applyAlignment="1">
      <alignment vertical="center" wrapText="1"/>
    </xf>
    <xf numFmtId="43" fontId="4" fillId="0" borderId="12" xfId="1" applyFont="1" applyBorder="1" applyAlignment="1">
      <alignment horizontal="right" vertical="center" wrapText="1"/>
    </xf>
    <xf numFmtId="43" fontId="4" fillId="0" borderId="12" xfId="1" applyFont="1" applyFill="1" applyBorder="1" applyAlignment="1">
      <alignment horizontal="right" vertical="center" wrapText="1"/>
    </xf>
    <xf numFmtId="43" fontId="4" fillId="0" borderId="13" xfId="1" applyFont="1" applyFill="1" applyBorder="1" applyAlignment="1">
      <alignment horizontal="right" vertical="center" wrapText="1"/>
    </xf>
    <xf numFmtId="167" fontId="3" fillId="0" borderId="0" xfId="1" applyNumberFormat="1" applyFont="1"/>
    <xf numFmtId="0" fontId="4" fillId="0" borderId="14" xfId="0" applyFont="1" applyBorder="1" applyAlignment="1">
      <alignment vertical="center"/>
    </xf>
    <xf numFmtId="43" fontId="4" fillId="0" borderId="15" xfId="1" applyFont="1" applyBorder="1" applyAlignment="1">
      <alignment horizontal="left" vertical="center" wrapText="1"/>
    </xf>
    <xf numFmtId="43" fontId="4" fillId="0" borderId="16" xfId="1" applyFont="1" applyBorder="1" applyAlignment="1">
      <alignment horizontal="left" vertical="center" wrapText="1"/>
    </xf>
    <xf numFmtId="43" fontId="4" fillId="0" borderId="17" xfId="1" applyFont="1" applyBorder="1" applyAlignment="1">
      <alignment horizontal="left" vertical="center" wrapText="1"/>
    </xf>
    <xf numFmtId="43" fontId="3" fillId="0" borderId="10" xfId="1" quotePrefix="1" applyFont="1" applyFill="1" applyBorder="1" applyAlignment="1">
      <alignment horizontal="center" vertical="center" wrapText="1"/>
    </xf>
    <xf numFmtId="168" fontId="3" fillId="0" borderId="0" xfId="0" applyNumberFormat="1" applyFont="1"/>
    <xf numFmtId="2" fontId="3" fillId="0" borderId="0" xfId="0" applyNumberFormat="1" applyFont="1"/>
    <xf numFmtId="43" fontId="4" fillId="0" borderId="6" xfId="1" applyFont="1" applyBorder="1" applyAlignment="1">
      <alignment horizontal="right" vertical="center" wrapText="1"/>
    </xf>
    <xf numFmtId="167" fontId="4" fillId="0" borderId="6" xfId="1" applyNumberFormat="1" applyFont="1" applyFill="1" applyBorder="1" applyAlignment="1">
      <alignment horizontal="right" vertical="center" wrapText="1"/>
    </xf>
    <xf numFmtId="167" fontId="4" fillId="0" borderId="10" xfId="1" applyNumberFormat="1" applyFont="1" applyFill="1" applyBorder="1" applyAlignment="1">
      <alignment horizontal="right" vertical="center" wrapText="1"/>
    </xf>
    <xf numFmtId="167" fontId="3" fillId="0" borderId="6" xfId="1" quotePrefix="1" applyNumberFormat="1" applyFont="1" applyFill="1" applyBorder="1" applyAlignment="1">
      <alignment horizontal="center" vertical="center" wrapText="1"/>
    </xf>
    <xf numFmtId="167" fontId="3" fillId="0" borderId="10" xfId="1" quotePrefix="1" applyNumberFormat="1" applyFont="1" applyFill="1" applyBorder="1" applyAlignment="1">
      <alignment horizontal="center" vertical="center" wrapText="1"/>
    </xf>
    <xf numFmtId="169" fontId="3" fillId="0" borderId="0" xfId="0" applyNumberFormat="1" applyFont="1"/>
    <xf numFmtId="170" fontId="4" fillId="0" borderId="6" xfId="1" quotePrefix="1" applyNumberFormat="1" applyFont="1" applyFill="1" applyBorder="1" applyAlignment="1">
      <alignment horizontal="right" vertical="center" wrapText="1"/>
    </xf>
    <xf numFmtId="10" fontId="4" fillId="0" borderId="10" xfId="1" quotePrefix="1" applyNumberFormat="1" applyFont="1" applyFill="1" applyBorder="1" applyAlignment="1">
      <alignment horizontal="right" vertical="center" wrapText="1"/>
    </xf>
    <xf numFmtId="43" fontId="3" fillId="0" borderId="6" xfId="1" applyFont="1" applyBorder="1" applyAlignment="1">
      <alignment horizontal="left" vertical="center" wrapText="1"/>
    </xf>
    <xf numFmtId="43" fontId="3" fillId="0" borderId="6" xfId="1" applyFont="1" applyBorder="1" applyAlignment="1">
      <alignment horizontal="center" vertical="center" wrapText="1"/>
    </xf>
    <xf numFmtId="43" fontId="3" fillId="0" borderId="6" xfId="1" quotePrefix="1" applyFont="1" applyBorder="1" applyAlignment="1">
      <alignment horizontal="center" vertical="center" wrapText="1"/>
    </xf>
    <xf numFmtId="164" fontId="3" fillId="0" borderId="6" xfId="1" applyNumberFormat="1" applyFont="1" applyBorder="1" applyAlignment="1">
      <alignment horizontal="center" vertical="center" wrapText="1"/>
    </xf>
    <xf numFmtId="164" fontId="3" fillId="0" borderId="10" xfId="1" quotePrefix="1" applyNumberFormat="1" applyFont="1" applyBorder="1" applyAlignment="1">
      <alignment horizontal="center" vertical="center" wrapText="1"/>
    </xf>
    <xf numFmtId="43" fontId="4" fillId="0" borderId="6" xfId="1" applyFont="1" applyBorder="1" applyAlignment="1">
      <alignment horizontal="left" vertical="center" wrapText="1"/>
    </xf>
    <xf numFmtId="171" fontId="3" fillId="0" borderId="6" xfId="1" applyNumberFormat="1" applyFont="1" applyBorder="1" applyAlignment="1">
      <alignment horizontal="center" vertical="center" wrapText="1"/>
    </xf>
    <xf numFmtId="171" fontId="3" fillId="0" borderId="6" xfId="1" quotePrefix="1" applyNumberFormat="1" applyFont="1" applyBorder="1" applyAlignment="1">
      <alignment horizontal="center" vertical="center" wrapText="1"/>
    </xf>
    <xf numFmtId="171" fontId="3" fillId="0" borderId="10" xfId="1" quotePrefix="1" applyNumberFormat="1" applyFont="1" applyBorder="1" applyAlignment="1">
      <alignment horizontal="center" vertical="center" wrapText="1"/>
    </xf>
    <xf numFmtId="43" fontId="3" fillId="0" borderId="6" xfId="1" quotePrefix="1" applyFont="1" applyBorder="1" applyAlignment="1">
      <alignment horizontal="right" vertical="center" wrapText="1"/>
    </xf>
    <xf numFmtId="43" fontId="3" fillId="0" borderId="7" xfId="1" quotePrefix="1" applyFont="1" applyBorder="1" applyAlignment="1">
      <alignment horizontal="right" vertical="center" wrapText="1"/>
    </xf>
    <xf numFmtId="0" fontId="3" fillId="0" borderId="11" xfId="0" applyFont="1" applyBorder="1" applyAlignment="1">
      <alignment vertical="center"/>
    </xf>
    <xf numFmtId="43" fontId="4" fillId="0" borderId="12" xfId="1" quotePrefix="1" applyFont="1" applyBorder="1" applyAlignment="1">
      <alignment horizontal="right" vertical="center" wrapText="1"/>
    </xf>
    <xf numFmtId="43" fontId="4" fillId="0" borderId="18" xfId="1" quotePrefix="1" applyFont="1" applyBorder="1" applyAlignment="1">
      <alignment horizontal="right" vertical="center" wrapText="1"/>
    </xf>
    <xf numFmtId="164" fontId="3" fillId="0" borderId="0" xfId="1" applyNumberFormat="1" applyFont="1"/>
    <xf numFmtId="167" fontId="4" fillId="0" borderId="0" xfId="1" applyNumberFormat="1" applyFont="1"/>
    <xf numFmtId="167" fontId="3" fillId="0" borderId="6" xfId="1" applyNumberFormat="1" applyFont="1" applyBorder="1" applyAlignment="1">
      <alignment horizontal="right" vertical="center" wrapText="1"/>
    </xf>
    <xf numFmtId="167" fontId="3" fillId="0" borderId="10" xfId="1" applyNumberFormat="1" applyFont="1" applyBorder="1" applyAlignment="1">
      <alignment horizontal="right" vertical="center"/>
    </xf>
    <xf numFmtId="167" fontId="3" fillId="0" borderId="7" xfId="1" quotePrefix="1" applyNumberFormat="1" applyFont="1" applyBorder="1" applyAlignment="1">
      <alignment horizontal="center" vertical="center" wrapText="1"/>
    </xf>
    <xf numFmtId="165" fontId="3" fillId="0" borderId="6" xfId="1" applyNumberFormat="1" applyFont="1" applyBorder="1" applyAlignment="1">
      <alignment horizontal="right" vertical="center" wrapText="1"/>
    </xf>
    <xf numFmtId="165" fontId="4" fillId="0" borderId="19" xfId="1" applyNumberFormat="1" applyFont="1" applyBorder="1" applyAlignment="1">
      <alignment horizontal="right" vertical="center" wrapText="1"/>
    </xf>
    <xf numFmtId="43" fontId="3" fillId="4" borderId="7" xfId="1" quotePrefix="1" applyFont="1" applyFill="1" applyBorder="1" applyAlignment="1">
      <alignment horizontal="center" vertical="center" wrapText="1"/>
    </xf>
    <xf numFmtId="43" fontId="4" fillId="3" borderId="8" xfId="1" applyFont="1" applyFill="1" applyBorder="1" applyAlignment="1">
      <alignment horizontal="left" vertical="center" wrapText="1"/>
    </xf>
    <xf numFmtId="43" fontId="4" fillId="3" borderId="9" xfId="1" applyFont="1" applyFill="1" applyBorder="1" applyAlignment="1">
      <alignment horizontal="left" vertical="center" wrapText="1"/>
    </xf>
    <xf numFmtId="43" fontId="4" fillId="3" borderId="7" xfId="1" applyFont="1" applyFill="1" applyBorder="1" applyAlignment="1">
      <alignment horizontal="left" vertical="center" wrapText="1"/>
    </xf>
    <xf numFmtId="43" fontId="3" fillId="3" borderId="0" xfId="0" applyNumberFormat="1" applyFont="1" applyFill="1"/>
    <xf numFmtId="43" fontId="3" fillId="5" borderId="6" xfId="1" applyFont="1" applyFill="1" applyBorder="1" applyAlignment="1">
      <alignment vertical="center" wrapText="1"/>
    </xf>
    <xf numFmtId="43" fontId="3" fillId="5" borderId="6" xfId="1" applyFont="1" applyFill="1" applyBorder="1" applyAlignment="1">
      <alignment horizontal="right" vertical="center" wrapText="1"/>
    </xf>
    <xf numFmtId="43" fontId="3" fillId="5" borderId="6" xfId="1" quotePrefix="1" applyFont="1" applyFill="1" applyBorder="1" applyAlignment="1">
      <alignment horizontal="center" vertical="center" wrapText="1"/>
    </xf>
    <xf numFmtId="43" fontId="3" fillId="5" borderId="7" xfId="1" quotePrefix="1" applyFont="1" applyFill="1" applyBorder="1" applyAlignment="1">
      <alignment horizontal="center" vertical="center" wrapText="1"/>
    </xf>
    <xf numFmtId="43" fontId="4" fillId="5" borderId="6" xfId="1" applyFont="1" applyFill="1" applyBorder="1" applyAlignment="1">
      <alignment vertical="center" wrapText="1"/>
    </xf>
    <xf numFmtId="43" fontId="4" fillId="5" borderId="8" xfId="1" applyFont="1" applyFill="1" applyBorder="1" applyAlignment="1">
      <alignment horizontal="left" vertical="center" wrapText="1"/>
    </xf>
    <xf numFmtId="43" fontId="4" fillId="5" borderId="9" xfId="1" applyFont="1" applyFill="1" applyBorder="1" applyAlignment="1">
      <alignment horizontal="left" vertical="center" wrapText="1"/>
    </xf>
    <xf numFmtId="43" fontId="4" fillId="5" borderId="7" xfId="1" applyFont="1" applyFill="1" applyBorder="1" applyAlignment="1">
      <alignment horizontal="left" vertical="center" wrapText="1"/>
    </xf>
    <xf numFmtId="43" fontId="3" fillId="0" borderId="0" xfId="1" applyFont="1" applyFill="1" applyBorder="1" applyAlignment="1">
      <alignment horizontal="right" vertical="center" wrapText="1"/>
    </xf>
    <xf numFmtId="43" fontId="3" fillId="5" borderId="6" xfId="1" applyFont="1" applyFill="1" applyBorder="1" applyAlignment="1">
      <alignment horizontal="center" vertical="center" wrapText="1"/>
    </xf>
    <xf numFmtId="43" fontId="4" fillId="5" borderId="12" xfId="1" applyFont="1" applyFill="1" applyBorder="1" applyAlignment="1">
      <alignment vertical="center" wrapText="1"/>
    </xf>
    <xf numFmtId="43" fontId="3" fillId="5" borderId="12" xfId="1" applyFont="1" applyFill="1" applyBorder="1" applyAlignment="1">
      <alignment horizontal="center" vertical="center" wrapText="1"/>
    </xf>
    <xf numFmtId="43" fontId="3" fillId="5" borderId="12" xfId="1" quotePrefix="1" applyFont="1" applyFill="1" applyBorder="1" applyAlignment="1">
      <alignment horizontal="center" vertical="center" wrapText="1"/>
    </xf>
    <xf numFmtId="43" fontId="3" fillId="5" borderId="13" xfId="1" quotePrefix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</cellXfs>
  <cellStyles count="3">
    <cellStyle name="Comma" xfId="1" builtinId="3"/>
    <cellStyle name="Comma [0]" xfId="2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KUMEN%20RENJA%20TA.%202023\TABEL%20T-C.29%20(LAMPIRAN%20RENJA)202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.C-29"/>
      <sheetName val="T.C-30"/>
      <sheetName val="T.2.5"/>
      <sheetName val="T.C.32"/>
      <sheetName val="T.2.6"/>
      <sheetName val="Sheet7"/>
      <sheetName val="Sheet1"/>
      <sheetName val="T.C.31"/>
      <sheetName val="Sheet3"/>
    </sheetNames>
    <sheetDataSet>
      <sheetData sheetId="0" refreshError="1"/>
      <sheetData sheetId="1" refreshError="1">
        <row r="12">
          <cell r="I12" t="str">
            <v>1,382 km</v>
          </cell>
          <cell r="J12">
            <v>3.0910000000000002</v>
          </cell>
          <cell r="K12" t="str">
            <v>5,415 km</v>
          </cell>
        </row>
        <row r="13">
          <cell r="K13" t="str">
            <v>4,586 km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55028F-D244-4722-8D65-613F13AE79BD}">
  <dimension ref="A1:K75"/>
  <sheetViews>
    <sheetView tabSelected="1" workbookViewId="0">
      <selection sqref="A1:XFD1048576"/>
    </sheetView>
  </sheetViews>
  <sheetFormatPr defaultColWidth="9.1796875" defaultRowHeight="15" x14ac:dyDescent="0.3"/>
  <cols>
    <col min="1" max="1" width="5.453125" style="3" customWidth="1"/>
    <col min="2" max="2" width="36.54296875" style="3" customWidth="1"/>
    <col min="3" max="3" width="13.26953125" style="4" customWidth="1"/>
    <col min="4" max="4" width="13.453125" style="4" customWidth="1"/>
    <col min="5" max="6" width="14.81640625" style="4" customWidth="1"/>
    <col min="7" max="7" width="16.453125" style="5" customWidth="1"/>
    <col min="8" max="8" width="14" style="2" bestFit="1" customWidth="1"/>
    <col min="9" max="9" width="11.453125" style="2" bestFit="1" customWidth="1"/>
    <col min="10" max="11" width="12.7265625" style="2" bestFit="1" customWidth="1"/>
    <col min="12" max="16384" width="9.1796875" style="2"/>
  </cols>
  <sheetData>
    <row r="1" spans="1:8" ht="17.5" x14ac:dyDescent="0.3">
      <c r="A1" s="1" t="s">
        <v>0</v>
      </c>
      <c r="B1" s="1"/>
      <c r="C1" s="1"/>
      <c r="D1" s="1"/>
      <c r="E1" s="1"/>
      <c r="F1" s="1"/>
      <c r="G1" s="1"/>
    </row>
    <row r="2" spans="1:8" ht="17.5" x14ac:dyDescent="0.3">
      <c r="A2" s="1" t="s">
        <v>1</v>
      </c>
      <c r="B2" s="1"/>
      <c r="C2" s="1"/>
      <c r="D2" s="1"/>
      <c r="E2" s="1"/>
      <c r="F2" s="1"/>
      <c r="G2" s="1"/>
    </row>
    <row r="4" spans="1:8" ht="15.5" thickBot="1" x14ac:dyDescent="0.35"/>
    <row r="5" spans="1:8" s="11" customFormat="1" ht="25.5" customHeight="1" thickTop="1" x14ac:dyDescent="0.3">
      <c r="A5" s="6" t="s">
        <v>2</v>
      </c>
      <c r="B5" s="7" t="s">
        <v>3</v>
      </c>
      <c r="C5" s="8" t="s">
        <v>4</v>
      </c>
      <c r="D5" s="8"/>
      <c r="E5" s="8"/>
      <c r="F5" s="9"/>
      <c r="G5" s="10"/>
    </row>
    <row r="6" spans="1:8" s="11" customFormat="1" ht="21" customHeight="1" x14ac:dyDescent="0.3">
      <c r="A6" s="12"/>
      <c r="B6" s="13"/>
      <c r="C6" s="14">
        <v>2017</v>
      </c>
      <c r="D6" s="14">
        <v>2018</v>
      </c>
      <c r="E6" s="14">
        <v>2019</v>
      </c>
      <c r="F6" s="15">
        <v>2020</v>
      </c>
      <c r="G6" s="16" t="s">
        <v>5</v>
      </c>
    </row>
    <row r="7" spans="1:8" ht="20" x14ac:dyDescent="0.3">
      <c r="A7" s="17">
        <v>1</v>
      </c>
      <c r="B7" s="18" t="s">
        <v>6</v>
      </c>
      <c r="C7" s="19"/>
      <c r="D7" s="19"/>
      <c r="E7" s="19"/>
      <c r="F7" s="19"/>
      <c r="G7" s="20"/>
    </row>
    <row r="8" spans="1:8" ht="20.25" customHeight="1" x14ac:dyDescent="0.3">
      <c r="A8" s="21">
        <v>1.1000000000000001</v>
      </c>
      <c r="B8" s="22" t="s">
        <v>7</v>
      </c>
      <c r="C8" s="23"/>
      <c r="D8" s="23"/>
      <c r="E8" s="23"/>
      <c r="F8" s="23"/>
      <c r="G8" s="24"/>
    </row>
    <row r="9" spans="1:8" ht="33" customHeight="1" x14ac:dyDescent="0.3">
      <c r="A9" s="25"/>
      <c r="B9" s="26" t="s">
        <v>8</v>
      </c>
      <c r="C9" s="27">
        <v>2797</v>
      </c>
      <c r="D9" s="27">
        <v>3225</v>
      </c>
      <c r="E9" s="27">
        <v>3585</v>
      </c>
      <c r="F9" s="27">
        <v>3700</v>
      </c>
      <c r="G9" s="28">
        <v>4235</v>
      </c>
    </row>
    <row r="10" spans="1:8" ht="20.25" customHeight="1" x14ac:dyDescent="0.3">
      <c r="A10" s="25"/>
      <c r="B10" s="26" t="s">
        <v>9</v>
      </c>
      <c r="C10" s="27">
        <v>8904</v>
      </c>
      <c r="D10" s="27">
        <v>8904</v>
      </c>
      <c r="E10" s="27">
        <v>8904</v>
      </c>
      <c r="F10" s="27">
        <v>8904</v>
      </c>
      <c r="G10" s="28">
        <v>8904</v>
      </c>
    </row>
    <row r="11" spans="1:8" ht="20.25" customHeight="1" x14ac:dyDescent="0.3">
      <c r="A11" s="25"/>
      <c r="B11" s="29" t="s">
        <v>10</v>
      </c>
      <c r="C11" s="30">
        <f>C9/C10</f>
        <v>0.31412848158131179</v>
      </c>
      <c r="D11" s="30">
        <f>D9/D10</f>
        <v>0.36219676549865232</v>
      </c>
      <c r="E11" s="30">
        <f>E9/E10</f>
        <v>0.40262803234501349</v>
      </c>
      <c r="F11" s="30">
        <f>F9/F10</f>
        <v>0.41554357592093444</v>
      </c>
      <c r="G11" s="31">
        <f>G9/G10</f>
        <v>0.47562893081761004</v>
      </c>
    </row>
    <row r="12" spans="1:8" ht="18.75" customHeight="1" x14ac:dyDescent="0.3">
      <c r="A12" s="21">
        <v>1.2</v>
      </c>
      <c r="B12" s="32" t="s">
        <v>11</v>
      </c>
      <c r="C12" s="33"/>
      <c r="D12" s="33"/>
      <c r="E12" s="33"/>
      <c r="F12" s="33"/>
      <c r="G12" s="34"/>
    </row>
    <row r="13" spans="1:8" ht="33" customHeight="1" x14ac:dyDescent="0.3">
      <c r="A13" s="25"/>
      <c r="B13" s="35" t="s">
        <v>12</v>
      </c>
      <c r="C13" s="27" t="s">
        <v>13</v>
      </c>
      <c r="D13" s="27" t="s">
        <v>13</v>
      </c>
      <c r="E13" s="27" t="s">
        <v>13</v>
      </c>
      <c r="F13" s="27" t="s">
        <v>13</v>
      </c>
      <c r="G13" s="36">
        <v>2618</v>
      </c>
    </row>
    <row r="14" spans="1:8" ht="33" customHeight="1" x14ac:dyDescent="0.3">
      <c r="A14" s="25"/>
      <c r="B14" s="35" t="s">
        <v>14</v>
      </c>
      <c r="C14" s="27">
        <v>4435</v>
      </c>
      <c r="D14" s="27">
        <v>5337</v>
      </c>
      <c r="E14" s="27">
        <v>5636</v>
      </c>
      <c r="F14" s="27">
        <v>5786</v>
      </c>
      <c r="G14" s="28">
        <v>3375</v>
      </c>
    </row>
    <row r="15" spans="1:8" ht="33" customHeight="1" x14ac:dyDescent="0.3">
      <c r="A15" s="25"/>
      <c r="B15" s="35" t="s">
        <v>15</v>
      </c>
      <c r="C15" s="37" t="s">
        <v>13</v>
      </c>
      <c r="D15" s="37" t="s">
        <v>13</v>
      </c>
      <c r="E15" s="37" t="s">
        <v>13</v>
      </c>
      <c r="F15" s="37" t="s">
        <v>13</v>
      </c>
      <c r="G15" s="28">
        <v>343</v>
      </c>
    </row>
    <row r="16" spans="1:8" ht="33" customHeight="1" x14ac:dyDescent="0.3">
      <c r="A16" s="25"/>
      <c r="B16" s="38" t="s">
        <v>16</v>
      </c>
      <c r="C16" s="37" t="s">
        <v>13</v>
      </c>
      <c r="D16" s="37" t="s">
        <v>13</v>
      </c>
      <c r="E16" s="37" t="s">
        <v>13</v>
      </c>
      <c r="F16" s="37" t="s">
        <v>13</v>
      </c>
      <c r="G16" s="28">
        <f>G15+G14+G13</f>
        <v>6336</v>
      </c>
      <c r="H16" s="39"/>
    </row>
    <row r="17" spans="1:10" ht="33" customHeight="1" x14ac:dyDescent="0.3">
      <c r="A17" s="25"/>
      <c r="B17" s="35" t="s">
        <v>17</v>
      </c>
      <c r="C17" s="27">
        <v>8904</v>
      </c>
      <c r="D17" s="27">
        <v>8904</v>
      </c>
      <c r="E17" s="27">
        <f>D17</f>
        <v>8904</v>
      </c>
      <c r="F17" s="27">
        <f>E17</f>
        <v>8904</v>
      </c>
      <c r="G17" s="28">
        <f>F17</f>
        <v>8904</v>
      </c>
    </row>
    <row r="18" spans="1:10" ht="33" customHeight="1" x14ac:dyDescent="0.3">
      <c r="A18" s="25"/>
      <c r="B18" s="38" t="s">
        <v>11</v>
      </c>
      <c r="C18" s="30">
        <f>C14/C17</f>
        <v>0.49809074573225515</v>
      </c>
      <c r="D18" s="30">
        <f>D14/D17</f>
        <v>0.59939353099730464</v>
      </c>
      <c r="E18" s="30">
        <f>E14/E17</f>
        <v>0.632973944294699</v>
      </c>
      <c r="F18" s="30">
        <f>F14/F17</f>
        <v>0.64982030548068281</v>
      </c>
      <c r="G18" s="40">
        <f>G16/G17</f>
        <v>0.71159029649595684</v>
      </c>
    </row>
    <row r="19" spans="1:10" ht="33" customHeight="1" x14ac:dyDescent="0.3">
      <c r="A19" s="25"/>
      <c r="B19" s="41"/>
      <c r="C19" s="42"/>
      <c r="D19" s="42"/>
      <c r="E19" s="42"/>
      <c r="F19" s="42"/>
      <c r="G19" s="43"/>
    </row>
    <row r="20" spans="1:10" s="47" customFormat="1" ht="19.5" customHeight="1" x14ac:dyDescent="0.3">
      <c r="A20" s="17">
        <v>2</v>
      </c>
      <c r="B20" s="44" t="s">
        <v>18</v>
      </c>
      <c r="C20" s="45"/>
      <c r="D20" s="45"/>
      <c r="E20" s="45"/>
      <c r="F20" s="45"/>
      <c r="G20" s="46"/>
    </row>
    <row r="21" spans="1:10" ht="17.25" customHeight="1" x14ac:dyDescent="0.3">
      <c r="A21" s="21">
        <v>1</v>
      </c>
      <c r="B21" s="32" t="s">
        <v>19</v>
      </c>
      <c r="C21" s="33"/>
      <c r="D21" s="33"/>
      <c r="E21" s="33"/>
      <c r="F21" s="33"/>
      <c r="G21" s="34"/>
    </row>
    <row r="22" spans="1:10" ht="32.25" customHeight="1" x14ac:dyDescent="0.3">
      <c r="A22" s="25"/>
      <c r="B22" s="35" t="s">
        <v>19</v>
      </c>
      <c r="C22" s="27">
        <v>249415</v>
      </c>
      <c r="D22" s="27">
        <v>287367</v>
      </c>
      <c r="E22" s="48">
        <v>289720</v>
      </c>
      <c r="F22" s="48">
        <v>292457</v>
      </c>
      <c r="G22" s="49">
        <v>299802</v>
      </c>
      <c r="H22" s="50">
        <f>G22</f>
        <v>299802</v>
      </c>
    </row>
    <row r="23" spans="1:10" ht="32.25" customHeight="1" x14ac:dyDescent="0.3">
      <c r="A23" s="25"/>
      <c r="B23" s="35" t="s">
        <v>20</v>
      </c>
      <c r="C23" s="27">
        <v>356305</v>
      </c>
      <c r="D23" s="27">
        <v>359209</v>
      </c>
      <c r="E23" s="48">
        <v>359290</v>
      </c>
      <c r="F23" s="48">
        <v>362027</v>
      </c>
      <c r="G23" s="49">
        <v>368314</v>
      </c>
      <c r="H23" s="51">
        <v>372723</v>
      </c>
    </row>
    <row r="24" spans="1:10" ht="32.25" customHeight="1" x14ac:dyDescent="0.3">
      <c r="A24" s="25"/>
      <c r="B24" s="38" t="s">
        <v>21</v>
      </c>
      <c r="C24" s="30">
        <f t="shared" ref="C24:H24" si="0">C22/C23</f>
        <v>0.70000420987636991</v>
      </c>
      <c r="D24" s="30">
        <f t="shared" si="0"/>
        <v>0.79999944322107741</v>
      </c>
      <c r="E24" s="30">
        <f t="shared" si="0"/>
        <v>0.80636811489326166</v>
      </c>
      <c r="F24" s="30">
        <f t="shared" si="0"/>
        <v>0.80783201252945225</v>
      </c>
      <c r="G24" s="31">
        <f t="shared" si="0"/>
        <v>0.81398480644232907</v>
      </c>
      <c r="H24" s="31">
        <f t="shared" si="0"/>
        <v>0.8043560499352066</v>
      </c>
    </row>
    <row r="25" spans="1:10" ht="40.5" customHeight="1" x14ac:dyDescent="0.3">
      <c r="A25" s="21">
        <v>2.2000000000000002</v>
      </c>
      <c r="B25" s="32" t="s">
        <v>22</v>
      </c>
      <c r="C25" s="33"/>
      <c r="D25" s="33"/>
      <c r="E25" s="33"/>
      <c r="F25" s="33"/>
      <c r="G25" s="34"/>
    </row>
    <row r="26" spans="1:10" ht="57" customHeight="1" x14ac:dyDescent="0.3">
      <c r="A26" s="25"/>
      <c r="B26" s="26" t="s">
        <v>23</v>
      </c>
      <c r="C26" s="27">
        <v>140463</v>
      </c>
      <c r="D26" s="27">
        <v>169601</v>
      </c>
      <c r="E26" s="48">
        <v>172251</v>
      </c>
      <c r="F26" s="48">
        <v>247035</v>
      </c>
      <c r="G26" s="49">
        <v>251785</v>
      </c>
      <c r="H26" s="2" t="s">
        <v>24</v>
      </c>
    </row>
    <row r="27" spans="1:10" ht="25.5" customHeight="1" x14ac:dyDescent="0.3">
      <c r="A27" s="25"/>
      <c r="B27" s="38" t="s">
        <v>21</v>
      </c>
      <c r="C27" s="30">
        <v>0.41710000000000003</v>
      </c>
      <c r="D27" s="30">
        <v>0.39419999999999999</v>
      </c>
      <c r="E27" s="30">
        <v>0.47220000000000001</v>
      </c>
      <c r="F27" s="52">
        <v>0.47939999999999999</v>
      </c>
      <c r="G27" s="53">
        <f>G26/G23</f>
        <v>0.68361506757820778</v>
      </c>
    </row>
    <row r="28" spans="1:10" ht="18.75" customHeight="1" x14ac:dyDescent="0.3">
      <c r="A28" s="21">
        <v>3</v>
      </c>
      <c r="B28" s="54" t="s">
        <v>25</v>
      </c>
      <c r="C28" s="55"/>
      <c r="D28" s="55"/>
      <c r="E28" s="55"/>
      <c r="F28" s="55"/>
      <c r="G28" s="56"/>
    </row>
    <row r="29" spans="1:10" ht="64.5" customHeight="1" x14ac:dyDescent="0.3">
      <c r="A29" s="25"/>
      <c r="B29" s="26" t="s">
        <v>26</v>
      </c>
      <c r="C29" s="57">
        <v>0.75449999999999995</v>
      </c>
      <c r="D29" s="57">
        <v>0.8246</v>
      </c>
      <c r="E29" s="37">
        <v>84.52</v>
      </c>
      <c r="F29" s="58" t="s">
        <v>27</v>
      </c>
      <c r="G29" s="58" t="s">
        <v>27</v>
      </c>
      <c r="I29" s="2" t="str">
        <f>'[1]T.C-30'!$K$13</f>
        <v>4,586 km</v>
      </c>
      <c r="J29" s="2">
        <v>4.5860000000000003</v>
      </c>
    </row>
    <row r="30" spans="1:10" ht="28.5" customHeight="1" x14ac:dyDescent="0.3">
      <c r="A30" s="25"/>
      <c r="B30" s="59"/>
      <c r="C30" s="42"/>
      <c r="D30" s="42"/>
      <c r="E30" s="60"/>
      <c r="F30" s="60"/>
      <c r="G30" s="61"/>
      <c r="J30" s="39">
        <f>J29/G36*100</f>
        <v>0.20432622691527991</v>
      </c>
    </row>
    <row r="31" spans="1:10" s="47" customFormat="1" ht="20.25" customHeight="1" x14ac:dyDescent="0.3">
      <c r="A31" s="17">
        <v>4</v>
      </c>
      <c r="B31" s="44" t="s">
        <v>28</v>
      </c>
      <c r="C31" s="45"/>
      <c r="D31" s="45"/>
      <c r="E31" s="45"/>
      <c r="F31" s="45"/>
      <c r="G31" s="46"/>
    </row>
    <row r="32" spans="1:10" ht="15" customHeight="1" x14ac:dyDescent="0.3">
      <c r="A32" s="21" t="s">
        <v>29</v>
      </c>
      <c r="B32" s="54" t="s">
        <v>30</v>
      </c>
      <c r="C32" s="55"/>
      <c r="D32" s="55"/>
      <c r="E32" s="55"/>
      <c r="F32" s="55"/>
      <c r="G32" s="56"/>
    </row>
    <row r="33" spans="1:11" ht="34.5" customHeight="1" x14ac:dyDescent="0.3">
      <c r="A33" s="25"/>
      <c r="B33" s="26" t="s">
        <v>31</v>
      </c>
      <c r="C33" s="37">
        <v>2444.02</v>
      </c>
      <c r="D33" s="37">
        <v>2541.39</v>
      </c>
      <c r="E33" s="62">
        <v>2049.0500000000002</v>
      </c>
      <c r="F33" s="63">
        <f t="shared" ref="F33:G35" si="1">E33</f>
        <v>2049.0500000000002</v>
      </c>
      <c r="G33" s="63">
        <f t="shared" si="1"/>
        <v>2049.0500000000002</v>
      </c>
      <c r="I33" s="39">
        <f>I34/G36*100</f>
        <v>0.12063088952750116</v>
      </c>
      <c r="J33" s="64">
        <f>J34/F36</f>
        <v>6.8736240521247963E-4</v>
      </c>
      <c r="K33" s="2" t="str">
        <f>'[1]T.C-30'!$I$12</f>
        <v>1,382 km</v>
      </c>
    </row>
    <row r="34" spans="1:11" ht="34.5" customHeight="1" x14ac:dyDescent="0.3">
      <c r="A34" s="25"/>
      <c r="B34" s="26" t="s">
        <v>32</v>
      </c>
      <c r="C34" s="37">
        <v>32</v>
      </c>
      <c r="D34" s="37">
        <v>79</v>
      </c>
      <c r="E34" s="62">
        <v>83.9</v>
      </c>
      <c r="F34" s="63">
        <f t="shared" si="1"/>
        <v>83.9</v>
      </c>
      <c r="G34" s="63">
        <f t="shared" si="1"/>
        <v>83.9</v>
      </c>
      <c r="I34" s="2">
        <f>I35/2</f>
        <v>2.7075</v>
      </c>
      <c r="J34" s="2">
        <f>J35/2</f>
        <v>1.5455000000000001</v>
      </c>
      <c r="K34" s="2" t="e">
        <f>K33+I35+J35</f>
        <v>#VALUE!</v>
      </c>
    </row>
    <row r="35" spans="1:11" ht="34.5" customHeight="1" x14ac:dyDescent="0.3">
      <c r="A35" s="25"/>
      <c r="B35" s="26" t="s">
        <v>33</v>
      </c>
      <c r="C35" s="65">
        <v>115.5</v>
      </c>
      <c r="D35" s="65">
        <v>115.5</v>
      </c>
      <c r="E35" s="66">
        <v>115.5</v>
      </c>
      <c r="F35" s="67">
        <f t="shared" si="1"/>
        <v>115.5</v>
      </c>
      <c r="G35" s="67">
        <v>111.5</v>
      </c>
      <c r="I35" s="2">
        <v>5.415</v>
      </c>
      <c r="J35" s="2">
        <f>'[1]T.C-30'!$J$12</f>
        <v>3.0910000000000002</v>
      </c>
      <c r="K35" s="51">
        <v>1.3819999999999999</v>
      </c>
    </row>
    <row r="36" spans="1:11" ht="34.5" customHeight="1" thickBot="1" x14ac:dyDescent="0.35">
      <c r="A36" s="68" t="s">
        <v>24</v>
      </c>
      <c r="B36" s="69" t="s">
        <v>34</v>
      </c>
      <c r="C36" s="70">
        <f>C35+C34+C33</f>
        <v>2591.52</v>
      </c>
      <c r="D36" s="70">
        <f>D35+D34+D33</f>
        <v>2735.89</v>
      </c>
      <c r="E36" s="70">
        <f>E35+E34+E33</f>
        <v>2248.4500000000003</v>
      </c>
      <c r="F36" s="71">
        <f>F35+F34+F33</f>
        <v>2248.4500000000003</v>
      </c>
      <c r="G36" s="72">
        <f>G35+G34+G33</f>
        <v>2244.4500000000003</v>
      </c>
      <c r="I36" s="2" t="str">
        <f>'[1]T.C-30'!$K$12</f>
        <v>5,415 km</v>
      </c>
      <c r="K36" s="73">
        <f>K35+J35+I35</f>
        <v>9.8879999999999999</v>
      </c>
    </row>
    <row r="37" spans="1:11" ht="34.5" customHeight="1" thickTop="1" x14ac:dyDescent="0.3">
      <c r="A37" s="74">
        <v>4.2</v>
      </c>
      <c r="B37" s="75" t="s">
        <v>35</v>
      </c>
      <c r="C37" s="76"/>
      <c r="D37" s="76"/>
      <c r="E37" s="76"/>
      <c r="F37" s="76"/>
      <c r="G37" s="77"/>
      <c r="K37" s="51">
        <f>K36/2</f>
        <v>4.944</v>
      </c>
    </row>
    <row r="38" spans="1:11" ht="34.5" customHeight="1" x14ac:dyDescent="0.3">
      <c r="A38" s="25"/>
      <c r="B38" s="26" t="s">
        <v>36</v>
      </c>
      <c r="C38" s="37">
        <v>533.48</v>
      </c>
      <c r="D38" s="37">
        <v>538.02</v>
      </c>
      <c r="E38" s="62">
        <v>361.33</v>
      </c>
      <c r="F38" s="78">
        <v>332.65</v>
      </c>
      <c r="G38" s="78">
        <v>364.06</v>
      </c>
      <c r="H38" s="39">
        <f>G38</f>
        <v>364.06</v>
      </c>
      <c r="J38" s="79">
        <f>G38/G44*100</f>
        <v>17.763790285198468</v>
      </c>
      <c r="K38" s="80">
        <f>K37/G36*100</f>
        <v>0.22027668248345919</v>
      </c>
    </row>
    <row r="39" spans="1:11" ht="34.5" customHeight="1" x14ac:dyDescent="0.3">
      <c r="A39" s="25"/>
      <c r="B39" s="26" t="s">
        <v>37</v>
      </c>
      <c r="C39" s="37">
        <v>50.75</v>
      </c>
      <c r="D39" s="37">
        <v>73.42</v>
      </c>
      <c r="E39" s="62">
        <v>37.51</v>
      </c>
      <c r="F39" s="78">
        <v>302.89</v>
      </c>
      <c r="G39" s="78">
        <v>343.97</v>
      </c>
      <c r="H39" s="39">
        <f>G39</f>
        <v>343.97</v>
      </c>
      <c r="J39" s="79">
        <f>G39/G44*100</f>
        <v>16.783527287808926</v>
      </c>
    </row>
    <row r="40" spans="1:11" ht="34.5" customHeight="1" x14ac:dyDescent="0.3">
      <c r="A40" s="25"/>
      <c r="B40" s="26" t="s">
        <v>38</v>
      </c>
      <c r="C40" s="37">
        <v>1048.68</v>
      </c>
      <c r="D40" s="37">
        <v>1063.0899999999999</v>
      </c>
      <c r="E40" s="62">
        <v>867.86</v>
      </c>
      <c r="F40" s="78">
        <v>1255.93</v>
      </c>
      <c r="G40" s="78">
        <v>1023.41</v>
      </c>
      <c r="H40" s="39">
        <f>H38+H39</f>
        <v>708.03</v>
      </c>
      <c r="J40" s="79">
        <f>J39+J38</f>
        <v>34.54731757300739</v>
      </c>
    </row>
    <row r="41" spans="1:11" ht="34.5" customHeight="1" x14ac:dyDescent="0.3">
      <c r="A41" s="25"/>
      <c r="B41" s="26" t="s">
        <v>39</v>
      </c>
      <c r="C41" s="37">
        <v>811.11</v>
      </c>
      <c r="D41" s="37">
        <v>866.86</v>
      </c>
      <c r="E41" s="62">
        <v>782.75</v>
      </c>
      <c r="F41" s="78">
        <v>157.97999999999999</v>
      </c>
      <c r="G41" s="78">
        <v>318.01</v>
      </c>
      <c r="H41" s="39">
        <f>H40/G44*100</f>
        <v>34.547317573007398</v>
      </c>
      <c r="I41" s="39">
        <f>SUM(G38:G41)</f>
        <v>2049.4499999999998</v>
      </c>
    </row>
    <row r="42" spans="1:11" ht="34.5" customHeight="1" x14ac:dyDescent="0.3">
      <c r="A42" s="25"/>
      <c r="B42" s="29" t="s">
        <v>40</v>
      </c>
      <c r="C42" s="81">
        <v>0.17</v>
      </c>
      <c r="D42" s="81">
        <v>0.21</v>
      </c>
      <c r="E42" s="81">
        <v>0.21</v>
      </c>
      <c r="F42" s="82">
        <f>F38/F44</f>
        <v>0.16231183976188734</v>
      </c>
      <c r="G42" s="83">
        <f>G38/G44</f>
        <v>0.17763790285198469</v>
      </c>
      <c r="H42" s="39">
        <f>F38+F39</f>
        <v>635.54</v>
      </c>
    </row>
    <row r="43" spans="1:11" ht="45.75" customHeight="1" x14ac:dyDescent="0.3">
      <c r="A43" s="25"/>
      <c r="B43" s="26" t="s">
        <v>41</v>
      </c>
      <c r="C43" s="37">
        <v>611.44000000000005</v>
      </c>
      <c r="D43" s="62">
        <v>398.84</v>
      </c>
      <c r="E43" s="62">
        <f>E38+E39</f>
        <v>398.84</v>
      </c>
      <c r="F43" s="78">
        <f>F38+F39</f>
        <v>635.54</v>
      </c>
      <c r="G43" s="78">
        <f>G38+G39</f>
        <v>708.03</v>
      </c>
    </row>
    <row r="44" spans="1:11" ht="34.5" customHeight="1" x14ac:dyDescent="0.3">
      <c r="A44" s="25"/>
      <c r="B44" s="26" t="s">
        <v>42</v>
      </c>
      <c r="C44" s="37">
        <v>2541.39</v>
      </c>
      <c r="D44" s="84">
        <f>SUM(D38:D41)</f>
        <v>2541.39</v>
      </c>
      <c r="E44" s="84">
        <f>SUM(E38:E41)</f>
        <v>2049.4499999999998</v>
      </c>
      <c r="F44" s="85">
        <f>SUM(F38:F41)</f>
        <v>2049.4499999999998</v>
      </c>
      <c r="G44" s="85">
        <f>SUM(G38:G41)</f>
        <v>2049.4499999999998</v>
      </c>
      <c r="H44" s="86">
        <f>G44-F44</f>
        <v>0</v>
      </c>
      <c r="I44" s="39">
        <f>G38+G39</f>
        <v>708.03</v>
      </c>
      <c r="J44" s="51">
        <f>I44/G44*100</f>
        <v>34.547317573007398</v>
      </c>
      <c r="K44" s="39">
        <f>F38+F39</f>
        <v>635.54</v>
      </c>
    </row>
    <row r="45" spans="1:11" ht="45.75" customHeight="1" x14ac:dyDescent="0.3">
      <c r="A45" s="21"/>
      <c r="B45" s="29" t="s">
        <v>43</v>
      </c>
      <c r="C45" s="30">
        <v>3.3700000000000001E-2</v>
      </c>
      <c r="D45" s="30">
        <v>2.3E-3</v>
      </c>
      <c r="E45" s="30">
        <v>2.3999999999999998E-3</v>
      </c>
      <c r="F45" s="87">
        <f>F43/F44*100%</f>
        <v>0.3101027104833004</v>
      </c>
      <c r="G45" s="88">
        <f>G43/G44*100%</f>
        <v>0.34547317573007397</v>
      </c>
      <c r="K45" s="80">
        <f>K44/G44*100</f>
        <v>31.01027104833004</v>
      </c>
    </row>
    <row r="46" spans="1:11" ht="27" customHeight="1" x14ac:dyDescent="0.3">
      <c r="A46" s="21">
        <v>4.3</v>
      </c>
      <c r="B46" s="54" t="s">
        <v>44</v>
      </c>
      <c r="C46" s="55"/>
      <c r="D46" s="55"/>
      <c r="E46" s="55"/>
      <c r="F46" s="55"/>
      <c r="G46" s="56"/>
      <c r="K46" s="2">
        <v>19.440000000000001</v>
      </c>
    </row>
    <row r="47" spans="1:11" ht="33" customHeight="1" x14ac:dyDescent="0.3">
      <c r="A47" s="25"/>
      <c r="B47" s="89" t="s">
        <v>45</v>
      </c>
      <c r="C47" s="90">
        <v>2444.02</v>
      </c>
      <c r="D47" s="90">
        <v>2541.39</v>
      </c>
      <c r="E47" s="91">
        <f>E44</f>
        <v>2049.4499999999998</v>
      </c>
      <c r="F47" s="58">
        <f>F44</f>
        <v>2049.4499999999998</v>
      </c>
      <c r="G47" s="58">
        <f>G44</f>
        <v>2049.4499999999998</v>
      </c>
      <c r="K47" s="2">
        <v>4.49</v>
      </c>
    </row>
    <row r="48" spans="1:11" ht="33" customHeight="1" x14ac:dyDescent="0.3">
      <c r="A48" s="25"/>
      <c r="B48" s="89" t="s">
        <v>20</v>
      </c>
      <c r="C48" s="92">
        <v>356305</v>
      </c>
      <c r="D48" s="92">
        <v>359209</v>
      </c>
      <c r="E48" s="48">
        <v>375535</v>
      </c>
      <c r="F48" s="93">
        <v>365608</v>
      </c>
      <c r="G48" s="93">
        <f>G23</f>
        <v>368314</v>
      </c>
      <c r="H48" s="49">
        <v>375535</v>
      </c>
      <c r="K48" s="2">
        <f>K46+K47</f>
        <v>23.93</v>
      </c>
    </row>
    <row r="49" spans="1:11" ht="33" customHeight="1" x14ac:dyDescent="0.3">
      <c r="A49" s="25"/>
      <c r="B49" s="94" t="s">
        <v>46</v>
      </c>
      <c r="C49" s="95">
        <f>C47/C48*100%</f>
        <v>6.8593480304795047E-3</v>
      </c>
      <c r="D49" s="95">
        <f>D47/D48*100%</f>
        <v>7.0749619302411682E-3</v>
      </c>
      <c r="E49" s="95">
        <f>E47/E48*100%</f>
        <v>5.457414089232694E-3</v>
      </c>
      <c r="F49" s="96">
        <f>F47/F48*100%</f>
        <v>5.605593969497385E-3</v>
      </c>
      <c r="G49" s="97">
        <f>G47/G48*100%</f>
        <v>5.5644097156230818E-3</v>
      </c>
      <c r="H49" s="79" t="e">
        <f>#REF!/#REF!*100%</f>
        <v>#REF!</v>
      </c>
    </row>
    <row r="50" spans="1:11" ht="23.25" customHeight="1" x14ac:dyDescent="0.3">
      <c r="A50" s="21">
        <v>4.4000000000000004</v>
      </c>
      <c r="B50" s="54" t="s">
        <v>47</v>
      </c>
      <c r="C50" s="55"/>
      <c r="D50" s="55"/>
      <c r="E50" s="55"/>
      <c r="F50" s="55"/>
      <c r="G50" s="56"/>
      <c r="H50" s="79"/>
    </row>
    <row r="51" spans="1:11" ht="42" customHeight="1" x14ac:dyDescent="0.3">
      <c r="A51" s="25"/>
      <c r="B51" s="26" t="s">
        <v>48</v>
      </c>
      <c r="C51" s="37">
        <v>533.48</v>
      </c>
      <c r="D51" s="37">
        <v>538.02</v>
      </c>
      <c r="E51" s="98">
        <f>E38</f>
        <v>361.33</v>
      </c>
      <c r="F51" s="98">
        <f>F38</f>
        <v>332.65</v>
      </c>
      <c r="G51" s="99">
        <f>G38</f>
        <v>364.06</v>
      </c>
    </row>
    <row r="52" spans="1:11" ht="44.25" customHeight="1" x14ac:dyDescent="0.3">
      <c r="A52" s="25"/>
      <c r="B52" s="26" t="s">
        <v>49</v>
      </c>
      <c r="C52" s="37">
        <v>2444.02</v>
      </c>
      <c r="D52" s="37">
        <v>2541.39</v>
      </c>
      <c r="E52" s="98">
        <f>E47</f>
        <v>2049.4499999999998</v>
      </c>
      <c r="F52" s="98">
        <f>F47</f>
        <v>2049.4499999999998</v>
      </c>
      <c r="G52" s="99">
        <f>G47</f>
        <v>2049.4499999999998</v>
      </c>
      <c r="J52" s="73">
        <v>2444.02</v>
      </c>
      <c r="K52" s="2">
        <f>J52/J53*100</f>
        <v>177.10289855072463</v>
      </c>
    </row>
    <row r="53" spans="1:11" ht="28.5" customHeight="1" thickBot="1" x14ac:dyDescent="0.35">
      <c r="A53" s="100"/>
      <c r="B53" s="69" t="s">
        <v>50</v>
      </c>
      <c r="C53" s="70">
        <v>18.37</v>
      </c>
      <c r="D53" s="70">
        <v>21.83</v>
      </c>
      <c r="E53" s="70">
        <v>21.17</v>
      </c>
      <c r="F53" s="101">
        <f>F51/F52*100</f>
        <v>16.231183976188735</v>
      </c>
      <c r="G53" s="102">
        <f>G51/G52*100</f>
        <v>17.763790285198468</v>
      </c>
      <c r="J53" s="103">
        <v>1380</v>
      </c>
    </row>
    <row r="54" spans="1:11" s="11" customFormat="1" ht="30.75" customHeight="1" thickTop="1" x14ac:dyDescent="0.3">
      <c r="A54" s="74">
        <v>4.5</v>
      </c>
      <c r="B54" s="75" t="s">
        <v>51</v>
      </c>
      <c r="C54" s="76"/>
      <c r="D54" s="76"/>
      <c r="E54" s="76"/>
      <c r="F54" s="76"/>
      <c r="G54" s="77"/>
      <c r="J54" s="104">
        <f>J53/J52*100</f>
        <v>56.464349718905737</v>
      </c>
      <c r="K54" s="11">
        <f>J52/J53*100</f>
        <v>177.10289855072463</v>
      </c>
    </row>
    <row r="55" spans="1:11" ht="51" customHeight="1" x14ac:dyDescent="0.3">
      <c r="A55" s="25"/>
      <c r="B55" s="26" t="s">
        <v>52</v>
      </c>
      <c r="C55" s="105">
        <v>1.38</v>
      </c>
      <c r="D55" s="105">
        <v>1.38</v>
      </c>
      <c r="E55" s="105">
        <v>1.38</v>
      </c>
      <c r="F55" s="106">
        <v>3.0910000000000002</v>
      </c>
      <c r="G55" s="106">
        <v>5.415</v>
      </c>
      <c r="H55" s="107">
        <f>J56</f>
        <v>3.008</v>
      </c>
      <c r="I55" s="2">
        <f>C55/C52</f>
        <v>5.6464349718905738E-4</v>
      </c>
      <c r="J55" s="51">
        <f>282+648+440+418+200+130+720+170</f>
        <v>3008</v>
      </c>
      <c r="K55" s="86">
        <f>G55+F55+E55+D55+C55</f>
        <v>12.645999999999997</v>
      </c>
    </row>
    <row r="56" spans="1:11" ht="33.75" customHeight="1" x14ac:dyDescent="0.3">
      <c r="A56" s="21"/>
      <c r="B56" s="29" t="s">
        <v>21</v>
      </c>
      <c r="C56" s="108">
        <f>C55/C52*100</f>
        <v>5.6464349718905738E-2</v>
      </c>
      <c r="D56" s="109">
        <f>D55/D52*100</f>
        <v>5.4300992763802486E-2</v>
      </c>
      <c r="E56" s="109">
        <f>E55/E52*100</f>
        <v>6.7335138695747629E-2</v>
      </c>
      <c r="F56" s="109">
        <f>F55/F52*100</f>
        <v>0.15082095196272172</v>
      </c>
      <c r="G56" s="109">
        <f>G55/G52*100</f>
        <v>0.26421722901266198</v>
      </c>
      <c r="H56" s="39">
        <f>F44</f>
        <v>2049.4499999999998</v>
      </c>
      <c r="I56" s="110">
        <f>H55/G52*100</f>
        <v>0.14677108492522384</v>
      </c>
      <c r="J56" s="51">
        <f>J55/1000</f>
        <v>3.008</v>
      </c>
    </row>
    <row r="57" spans="1:11" s="47" customFormat="1" ht="33.75" customHeight="1" x14ac:dyDescent="0.3">
      <c r="A57" s="17">
        <v>5</v>
      </c>
      <c r="B57" s="111" t="s">
        <v>53</v>
      </c>
      <c r="C57" s="112"/>
      <c r="D57" s="112"/>
      <c r="E57" s="112"/>
      <c r="F57" s="112"/>
      <c r="G57" s="113"/>
      <c r="H57" s="114">
        <f>H55-H56</f>
        <v>-2046.4419999999998</v>
      </c>
    </row>
    <row r="58" spans="1:11" ht="33.75" customHeight="1" x14ac:dyDescent="0.3">
      <c r="A58" s="21">
        <v>5.0999999999999996</v>
      </c>
      <c r="B58" s="54" t="s">
        <v>54</v>
      </c>
      <c r="C58" s="55"/>
      <c r="D58" s="55"/>
      <c r="E58" s="55"/>
      <c r="F58" s="55"/>
      <c r="G58" s="56"/>
    </row>
    <row r="59" spans="1:11" ht="33.75" customHeight="1" x14ac:dyDescent="0.3">
      <c r="A59" s="25"/>
      <c r="B59" s="115" t="s">
        <v>55</v>
      </c>
      <c r="C59" s="116">
        <v>9.15</v>
      </c>
      <c r="D59" s="116">
        <v>10.199999999999999</v>
      </c>
      <c r="E59" s="117">
        <v>27.93</v>
      </c>
      <c r="F59" s="118">
        <v>41.89</v>
      </c>
      <c r="G59" s="118">
        <v>46.079000000000001</v>
      </c>
      <c r="H59" s="2">
        <f>G60/G59*100</f>
        <v>16.224310423403285</v>
      </c>
      <c r="I59" s="2">
        <f>F59/F60*100</f>
        <v>588.34269662921349</v>
      </c>
      <c r="J59" s="2">
        <f>F59/F60*100</f>
        <v>588.34269662921349</v>
      </c>
      <c r="K59" s="2">
        <f>F60/F59*100</f>
        <v>16.996896634041537</v>
      </c>
    </row>
    <row r="60" spans="1:11" ht="33.75" customHeight="1" x14ac:dyDescent="0.3">
      <c r="A60" s="25"/>
      <c r="B60" s="115" t="s">
        <v>56</v>
      </c>
      <c r="C60" s="116">
        <v>4.1500000000000004</v>
      </c>
      <c r="D60" s="116">
        <v>6.2</v>
      </c>
      <c r="E60" s="117">
        <v>6.68</v>
      </c>
      <c r="F60" s="118">
        <v>7.12</v>
      </c>
      <c r="G60" s="118">
        <v>7.476</v>
      </c>
      <c r="H60" s="51">
        <v>3000.25</v>
      </c>
      <c r="I60" s="2">
        <f>H60/G61</f>
        <v>486.76987347815708</v>
      </c>
      <c r="J60" s="2">
        <f>G59/G60*100</f>
        <v>616.35901551631889</v>
      </c>
    </row>
    <row r="61" spans="1:11" ht="33.75" customHeight="1" x14ac:dyDescent="0.3">
      <c r="A61" s="21"/>
      <c r="B61" s="119" t="s">
        <v>57</v>
      </c>
      <c r="C61" s="116">
        <f>C60+C59</f>
        <v>13.3</v>
      </c>
      <c r="D61" s="116">
        <f>D60+D59</f>
        <v>16.399999999999999</v>
      </c>
      <c r="E61" s="116">
        <f>E60+E59</f>
        <v>34.61</v>
      </c>
      <c r="F61" s="116">
        <f>F59/F60*100%</f>
        <v>5.8834269662921352</v>
      </c>
      <c r="G61" s="116">
        <f>G59/G60*100%</f>
        <v>6.1635901551631891</v>
      </c>
      <c r="H61" s="39">
        <f>H63-H62</f>
        <v>54</v>
      </c>
      <c r="I61" s="39">
        <v>3.86</v>
      </c>
      <c r="J61" s="39">
        <v>100</v>
      </c>
      <c r="K61" s="80">
        <f>J61/G61</f>
        <v>16.224310423403285</v>
      </c>
    </row>
    <row r="62" spans="1:11" ht="33.75" customHeight="1" x14ac:dyDescent="0.3">
      <c r="A62" s="21">
        <v>5.2</v>
      </c>
      <c r="B62" s="120" t="s">
        <v>58</v>
      </c>
      <c r="C62" s="121"/>
      <c r="D62" s="121"/>
      <c r="E62" s="121"/>
      <c r="F62" s="121"/>
      <c r="G62" s="122"/>
      <c r="H62" s="2">
        <v>451</v>
      </c>
      <c r="I62" s="2">
        <v>0.1</v>
      </c>
      <c r="J62" s="39">
        <f>I61/I62</f>
        <v>38.599999999999994</v>
      </c>
    </row>
    <row r="63" spans="1:11" ht="33.75" customHeight="1" x14ac:dyDescent="0.3">
      <c r="A63" s="25"/>
      <c r="B63" s="115" t="s">
        <v>59</v>
      </c>
      <c r="C63" s="116">
        <v>93</v>
      </c>
      <c r="D63" s="116">
        <v>93</v>
      </c>
      <c r="E63" s="117">
        <v>98.05</v>
      </c>
      <c r="F63" s="118">
        <v>98.1</v>
      </c>
      <c r="G63" s="118">
        <v>7231</v>
      </c>
      <c r="H63" s="123">
        <v>505</v>
      </c>
      <c r="I63" s="39">
        <f>E63+H65</f>
        <v>103.1</v>
      </c>
      <c r="J63" s="2">
        <f>E60/E59*100</f>
        <v>23.916935195130684</v>
      </c>
      <c r="K63" s="2">
        <f>E59/E60*100</f>
        <v>418.11377245508982</v>
      </c>
    </row>
    <row r="64" spans="1:11" ht="33.75" customHeight="1" x14ac:dyDescent="0.3">
      <c r="A64" s="25"/>
      <c r="B64" s="115" t="s">
        <v>60</v>
      </c>
      <c r="C64" s="124" t="s">
        <v>13</v>
      </c>
      <c r="D64" s="124" t="s">
        <v>13</v>
      </c>
      <c r="E64" s="124" t="s">
        <v>13</v>
      </c>
      <c r="F64" s="117" t="s">
        <v>13</v>
      </c>
      <c r="G64" s="118">
        <v>87491</v>
      </c>
      <c r="H64" s="51">
        <v>10000</v>
      </c>
      <c r="I64" s="80">
        <f>F60/F59*100</f>
        <v>16.996896634041537</v>
      </c>
    </row>
    <row r="65" spans="1:8" ht="33.75" customHeight="1" thickBot="1" x14ac:dyDescent="0.35">
      <c r="A65" s="100"/>
      <c r="B65" s="125" t="s">
        <v>57</v>
      </c>
      <c r="C65" s="126" t="s">
        <v>13</v>
      </c>
      <c r="D65" s="126" t="s">
        <v>13</v>
      </c>
      <c r="E65" s="126" t="s">
        <v>13</v>
      </c>
      <c r="F65" s="127" t="s">
        <v>13</v>
      </c>
      <c r="G65" s="128">
        <f>G63/G64*100</f>
        <v>8.2648500988673117</v>
      </c>
      <c r="H65" s="51">
        <f>H63/H64*100</f>
        <v>5.0500000000000007</v>
      </c>
    </row>
    <row r="66" spans="1:8" ht="15.5" thickTop="1" x14ac:dyDescent="0.3"/>
    <row r="67" spans="1:8" ht="15.5" x14ac:dyDescent="0.35">
      <c r="C67" s="129" t="s">
        <v>61</v>
      </c>
      <c r="D67" s="129"/>
      <c r="E67" s="129"/>
      <c r="F67" s="129"/>
      <c r="G67" s="129"/>
      <c r="H67" s="50">
        <f>G48</f>
        <v>368314</v>
      </c>
    </row>
    <row r="68" spans="1:8" ht="15.5" x14ac:dyDescent="0.35">
      <c r="C68" s="129" t="s">
        <v>62</v>
      </c>
      <c r="D68" s="129"/>
      <c r="E68" s="129"/>
      <c r="F68" s="129"/>
      <c r="G68" s="129"/>
      <c r="H68" s="50">
        <f>H67/5</f>
        <v>73662.8</v>
      </c>
    </row>
    <row r="69" spans="1:8" ht="15.5" x14ac:dyDescent="0.35">
      <c r="C69" s="129" t="s">
        <v>63</v>
      </c>
      <c r="D69" s="129"/>
      <c r="E69" s="129"/>
      <c r="F69" s="129"/>
      <c r="G69" s="129"/>
    </row>
    <row r="70" spans="1:8" ht="15.5" x14ac:dyDescent="0.35">
      <c r="C70"/>
      <c r="D70"/>
      <c r="E70"/>
      <c r="F70"/>
      <c r="G70"/>
    </row>
    <row r="71" spans="1:8" ht="15.5" x14ac:dyDescent="0.35">
      <c r="C71"/>
      <c r="D71"/>
      <c r="E71"/>
      <c r="F71"/>
      <c r="G71"/>
    </row>
    <row r="72" spans="1:8" ht="15.5" x14ac:dyDescent="0.35">
      <c r="C72"/>
      <c r="D72"/>
      <c r="E72"/>
      <c r="F72"/>
      <c r="G72"/>
    </row>
    <row r="73" spans="1:8" ht="18.5" x14ac:dyDescent="0.45">
      <c r="C73" s="130" t="s">
        <v>64</v>
      </c>
      <c r="D73" s="130"/>
      <c r="E73" s="130"/>
      <c r="F73" s="130"/>
      <c r="G73" s="130"/>
    </row>
    <row r="74" spans="1:8" ht="15.5" x14ac:dyDescent="0.35">
      <c r="C74" s="129" t="s">
        <v>65</v>
      </c>
      <c r="D74" s="129"/>
      <c r="E74" s="129"/>
      <c r="F74" s="129"/>
      <c r="G74" s="129"/>
    </row>
    <row r="75" spans="1:8" ht="15.5" x14ac:dyDescent="0.35">
      <c r="C75" s="129" t="s">
        <v>66</v>
      </c>
      <c r="D75" s="129"/>
      <c r="E75" s="129"/>
      <c r="F75" s="129"/>
      <c r="G75" s="129"/>
    </row>
  </sheetData>
  <mergeCells count="27">
    <mergeCell ref="C73:G73"/>
    <mergeCell ref="C74:G74"/>
    <mergeCell ref="C75:G75"/>
    <mergeCell ref="B57:G57"/>
    <mergeCell ref="B58:G58"/>
    <mergeCell ref="B62:G62"/>
    <mergeCell ref="C67:G67"/>
    <mergeCell ref="C68:G68"/>
    <mergeCell ref="C69:G69"/>
    <mergeCell ref="B31:G31"/>
    <mergeCell ref="B32:G32"/>
    <mergeCell ref="B37:G37"/>
    <mergeCell ref="B46:G46"/>
    <mergeCell ref="B50:G50"/>
    <mergeCell ref="B54:G54"/>
    <mergeCell ref="B8:G8"/>
    <mergeCell ref="B12:G12"/>
    <mergeCell ref="B20:G20"/>
    <mergeCell ref="B21:G21"/>
    <mergeCell ref="B25:G25"/>
    <mergeCell ref="B28:G28"/>
    <mergeCell ref="A1:G1"/>
    <mergeCell ref="A2:G2"/>
    <mergeCell ref="A5:A6"/>
    <mergeCell ref="B5:B6"/>
    <mergeCell ref="C5:G5"/>
    <mergeCell ref="B7:G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2022-12-24T14:56:10Z</dcterms:created>
  <dcterms:modified xsi:type="dcterms:W3CDTF">2022-12-24T14:57:00Z</dcterms:modified>
</cp:coreProperties>
</file>